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jalilsolis/Documents/EVAL/CURSOS/PLADESU PROYECTOS DE INVERSION 2024/CORRIDAS FINANCIERAS/"/>
    </mc:Choice>
  </mc:AlternateContent>
  <xr:revisionPtr revIDLastSave="0" documentId="13_ncr:1_{0DCFAA75-EE83-8C48-ABA9-66F8C32FF586}" xr6:coauthVersionLast="47" xr6:coauthVersionMax="47" xr10:uidLastSave="{00000000-0000-0000-0000-000000000000}"/>
  <bookViews>
    <workbookView xWindow="0" yWindow="760" windowWidth="28800" windowHeight="17680" xr2:uid="{00000000-000D-0000-FFFF-FFFF00000000}"/>
  </bookViews>
  <sheets>
    <sheet name="Trema_Wacc" sheetId="1" r:id="rId1"/>
    <sheet name="Hoja1" sheetId="2" r:id="rId2"/>
  </sheets>
  <externalReferences>
    <externalReference r:id="rId3"/>
    <externalReference r:id="rId4"/>
  </externalReferences>
  <definedNames>
    <definedName name="_xlnm.Print_Area" localSheetId="0">Trema_Wacc!$A$1:$Q$82</definedName>
    <definedName name="code">[1]Avaluo!$Z$25</definedName>
    <definedName name="fecha">[1]Avaluo!$L$18</definedName>
    <definedName name="_xlnm.Recorder">[2]Macro1!$A$1:$A$65536</definedName>
    <definedName name="perito">[1]Avaluo!$L$16</definedName>
    <definedName name="reg_per">[1]Avaluo!$Z$16</definedName>
    <definedName name="solicitante">[1]Avaluo!$L$12</definedName>
    <definedName name="_xlnm.Print_Titles" localSheetId="0">Trema_Wacc!$1:$2</definedName>
    <definedName name="ubica_inmueble">[1]Avaluo!$L$24</definedName>
    <definedName name="vcnr">[1]Avaluo!$Q$422</definedName>
    <definedName name="vfd">[1]Avaluo!$N$408</definedName>
    <definedName name="vm">[1]Avaluo!$N$412</definedName>
    <definedName name="vsr">[1]Avaluo!$N$410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Q14" i="1" l="1"/>
  <c r="F9" i="1" s="1"/>
  <c r="F8" i="1"/>
  <c r="N14" i="1"/>
  <c r="F7" i="1" s="1"/>
  <c r="Q13" i="1"/>
  <c r="N13" i="1"/>
  <c r="K13" i="1"/>
  <c r="C25" i="1" l="1"/>
  <c r="B32" i="1" s="1"/>
  <c r="C27" i="1" l="1"/>
  <c r="B34" i="1" s="1"/>
  <c r="B36" i="1" s="1"/>
  <c r="C34" i="1" s="1"/>
  <c r="D34" i="1" s="1"/>
  <c r="C60" i="1"/>
  <c r="C32" i="1" l="1"/>
  <c r="D32" i="1" s="1"/>
  <c r="B38" i="1" s="1"/>
  <c r="C72" i="1" s="1"/>
</calcChain>
</file>

<file path=xl/sharedStrings.xml><?xml version="1.0" encoding="utf-8"?>
<sst xmlns="http://schemas.openxmlformats.org/spreadsheetml/2006/main" count="60" uniqueCount="46">
  <si>
    <t>EJEMPLO TREMA</t>
  </si>
  <si>
    <t>A)</t>
  </si>
  <si>
    <t>Rentabilidad promedio del sector=</t>
  </si>
  <si>
    <t>año</t>
  </si>
  <si>
    <t>(f)</t>
  </si>
  <si>
    <t>Inflación</t>
  </si>
  <si>
    <t>TIIE</t>
  </si>
  <si>
    <t>B)</t>
  </si>
  <si>
    <t>Inflación promedio últimos 5 años (2016-2020)=</t>
  </si>
  <si>
    <t>C)</t>
  </si>
  <si>
    <t>Tasa libre de riesgo (Cetes)=</t>
  </si>
  <si>
    <t>D)</t>
  </si>
  <si>
    <t>Tasa activa bancaria (TIIE)=</t>
  </si>
  <si>
    <t>Fórmula de la TREMA</t>
  </si>
  <si>
    <t>Donde:</t>
  </si>
  <si>
    <t>PASO 1.</t>
  </si>
  <si>
    <t>CALCULAR LA TREMA:</t>
  </si>
  <si>
    <t>Rentabilidad promedio del sector.</t>
  </si>
  <si>
    <t>Tasa libre de riesgo.</t>
  </si>
  <si>
    <t>TREMA=</t>
  </si>
  <si>
    <t>PASO 2.</t>
  </si>
  <si>
    <t>CALCULAR UN PROMEDIO DE LAS TREMAS:</t>
  </si>
  <si>
    <t>Ponderada</t>
  </si>
  <si>
    <t>PASO 3.</t>
  </si>
  <si>
    <t>CÁLCULO DEL COSTO DEL CAPITAL AJENO:</t>
  </si>
  <si>
    <t>Tasa activa bancaria.</t>
  </si>
  <si>
    <t>Tasa fiscal:</t>
  </si>
  <si>
    <t>ISR calculado en relación a la utilidad antes de impuestos (EBIT)</t>
  </si>
  <si>
    <t>Ki=</t>
  </si>
  <si>
    <t>PASO 4.</t>
  </si>
  <si>
    <t>CÁLCULO DEL COSTO DE CAPITAL PROMEDIO PONDERADO ( CCPP ) ó WACC:</t>
  </si>
  <si>
    <t>%Deuda largo plazo:</t>
  </si>
  <si>
    <t>%Capital propio:</t>
  </si>
  <si>
    <t>Ka=</t>
  </si>
  <si>
    <t>Por lo tanto:</t>
  </si>
  <si>
    <t>TIR</t>
  </si>
  <si>
    <t>&gt;</t>
  </si>
  <si>
    <t>WACC</t>
  </si>
  <si>
    <t>Debe realizarse</t>
  </si>
  <si>
    <t>&lt;</t>
  </si>
  <si>
    <t>No debe realizarse</t>
  </si>
  <si>
    <t>http://www.tegra.com.mx/es/informacion-fiscal/indicadores-fiscales/cetes/562-cetes.html</t>
  </si>
  <si>
    <t>https://www.inflation.eu/es/tasas-de-inflacion/mexico/inflacion-historica/ipc-inflacion-mexico.aspx</t>
  </si>
  <si>
    <t>https://www.banxico.org.mx/tipcamb/main.do?page=tas&amp;idioma=sp</t>
  </si>
  <si>
    <t>UDIBONO</t>
  </si>
  <si>
    <t xml:space="preserve">Cetes 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</si>
</sst>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164" fontId="4" fillId="2" borderId="0" xfId="0" applyNumberFormat="1" applyFont="1" applyFill="1" applyAlignment="1">
      <alignment horizontal="right"/>
    </xf>
    <xf numFmtId="0" fontId="5" fillId="0" borderId="0" xfId="0" applyFont="1"/>
    <xf numFmtId="10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10" fontId="0" fillId="3" borderId="1" xfId="1" applyNumberFormat="1" applyFont="1" applyFill="1" applyBorder="1" applyAlignment="1">
      <alignment horizontal="center"/>
    </xf>
    <xf numFmtId="10" fontId="3" fillId="4" borderId="1" xfId="1" applyNumberFormat="1" applyFont="1" applyFill="1" applyBorder="1" applyAlignment="1">
      <alignment horizontal="center"/>
    </xf>
    <xf numFmtId="10" fontId="0" fillId="5" borderId="1" xfId="1" applyNumberFormat="1" applyFont="1" applyFill="1" applyBorder="1" applyAlignment="1">
      <alignment horizontal="center"/>
    </xf>
    <xf numFmtId="10" fontId="1" fillId="4" borderId="2" xfId="1" applyNumberFormat="1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10" fontId="2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10" fontId="2" fillId="6" borderId="1" xfId="1" applyNumberFormat="1" applyFont="1" applyFill="1" applyBorder="1" applyAlignment="1">
      <alignment horizontal="center"/>
    </xf>
    <xf numFmtId="10" fontId="8" fillId="7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1" xfId="1" applyNumberFormat="1" applyFont="1" applyBorder="1"/>
    <xf numFmtId="10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9" fillId="0" borderId="0" xfId="0" applyNumberFormat="1" applyFont="1"/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2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2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76200</xdr:rowOff>
    </xdr:from>
    <xdr:to>
      <xdr:col>3</xdr:col>
      <xdr:colOff>457200</xdr:colOff>
      <xdr:row>14</xdr:row>
      <xdr:rowOff>95250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2752725"/>
          <a:ext cx="1790700" cy="3714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 b="1"/>
            <a:t>TREMA=</a:t>
          </a:r>
          <a:r>
            <a:rPr lang="es-MX" sz="1400" b="1" baseline="0"/>
            <a:t> i + f + ( i * f )</a:t>
          </a:r>
          <a:endParaRPr lang="es-MX" sz="1400" b="1"/>
        </a:p>
      </xdr:txBody>
    </xdr:sp>
    <xdr:clientData/>
  </xdr:twoCellAnchor>
  <xdr:twoCellAnchor>
    <xdr:from>
      <xdr:col>0</xdr:col>
      <xdr:colOff>208084</xdr:colOff>
      <xdr:row>16</xdr:row>
      <xdr:rowOff>5859</xdr:rowOff>
    </xdr:from>
    <xdr:to>
      <xdr:col>3</xdr:col>
      <xdr:colOff>38100</xdr:colOff>
      <xdr:row>18</xdr:row>
      <xdr:rowOff>161924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8084" y="3358659"/>
          <a:ext cx="1430216" cy="47991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000"/>
            <a:t>i= Premio al Riesgo.</a:t>
          </a:r>
        </a:p>
        <a:p>
          <a:pPr algn="l"/>
          <a:r>
            <a:rPr lang="es-MX" sz="1000"/>
            <a:t>f= Tasa de Inflación.</a:t>
          </a:r>
        </a:p>
      </xdr:txBody>
    </xdr:sp>
    <xdr:clientData/>
  </xdr:twoCellAnchor>
  <xdr:twoCellAnchor>
    <xdr:from>
      <xdr:col>2</xdr:col>
      <xdr:colOff>0</xdr:colOff>
      <xdr:row>2</xdr:row>
      <xdr:rowOff>28575</xdr:rowOff>
    </xdr:from>
    <xdr:to>
      <xdr:col>7</xdr:col>
      <xdr:colOff>0</xdr:colOff>
      <xdr:row>3</xdr:row>
      <xdr:rowOff>152400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0600" y="1190625"/>
          <a:ext cx="3467100" cy="285750"/>
        </a:xfrm>
        <a:prstGeom prst="round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CALCULO DE TREMA</a:t>
          </a:r>
        </a:p>
      </xdr:txBody>
    </xdr:sp>
    <xdr:clientData/>
  </xdr:twoCellAnchor>
  <xdr:twoCellAnchor>
    <xdr:from>
      <xdr:col>4</xdr:col>
      <xdr:colOff>85725</xdr:colOff>
      <xdr:row>35</xdr:row>
      <xdr:rowOff>123825</xdr:rowOff>
    </xdr:from>
    <xdr:to>
      <xdr:col>4</xdr:col>
      <xdr:colOff>676275</xdr:colOff>
      <xdr:row>38</xdr:row>
      <xdr:rowOff>85725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6181725"/>
          <a:ext cx="590550" cy="400050"/>
        </a:xfrm>
        <a:prstGeom prst="rightArrow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0</xdr:colOff>
      <xdr:row>35</xdr:row>
      <xdr:rowOff>57150</xdr:rowOff>
    </xdr:from>
    <xdr:to>
      <xdr:col>9</xdr:col>
      <xdr:colOff>123826</xdr:colOff>
      <xdr:row>39</xdr:row>
      <xdr:rowOff>0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33700" y="6115050"/>
          <a:ext cx="1990726" cy="54292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TASA</a:t>
          </a:r>
          <a:r>
            <a:rPr lang="es-MX" sz="1100" b="1" baseline="0"/>
            <a:t> DEL CAPITAL PROPIO,</a:t>
          </a:r>
        </a:p>
        <a:p>
          <a:pPr algn="ctr"/>
          <a:r>
            <a:rPr lang="es-MX" sz="1100" b="1" baseline="0"/>
            <a:t>COSTO DEL CAPITAL PROPIO.</a:t>
          </a:r>
          <a:endParaRPr lang="es-MX" sz="1100" b="1"/>
        </a:p>
      </xdr:txBody>
    </xdr:sp>
    <xdr:clientData/>
  </xdr:twoCellAnchor>
  <xdr:twoCellAnchor>
    <xdr:from>
      <xdr:col>1</xdr:col>
      <xdr:colOff>38100</xdr:colOff>
      <xdr:row>48</xdr:row>
      <xdr:rowOff>152400</xdr:rowOff>
    </xdr:from>
    <xdr:to>
      <xdr:col>3</xdr:col>
      <xdr:colOff>0</xdr:colOff>
      <xdr:row>50</xdr:row>
      <xdr:rowOff>171450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6700" y="8296275"/>
          <a:ext cx="1333500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 b="1"/>
            <a:t>Ki=</a:t>
          </a:r>
          <a:r>
            <a:rPr lang="es-MX" sz="1400" b="1" baseline="0"/>
            <a:t> Kd * ( 1 - t )</a:t>
          </a:r>
          <a:endParaRPr lang="es-MX" sz="1400" b="1"/>
        </a:p>
      </xdr:txBody>
    </xdr:sp>
    <xdr:clientData/>
  </xdr:twoCellAnchor>
  <xdr:twoCellAnchor>
    <xdr:from>
      <xdr:col>1</xdr:col>
      <xdr:colOff>19052</xdr:colOff>
      <xdr:row>52</xdr:row>
      <xdr:rowOff>95250</xdr:rowOff>
    </xdr:from>
    <xdr:to>
      <xdr:col>5</xdr:col>
      <xdr:colOff>371476</xdr:colOff>
      <xdr:row>58</xdr:row>
      <xdr:rowOff>19050</xdr:rowOff>
    </xdr:to>
    <xdr:sp macro="" textlink="">
      <xdr:nvSpPr>
        <xdr:cNvPr id="8" name="Rectángulo redondead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7652" y="8886825"/>
          <a:ext cx="3057524" cy="8953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Ki=</a:t>
          </a:r>
          <a:r>
            <a:rPr lang="es-MX" sz="1100" baseline="0"/>
            <a:t> Costo de capital después de impuestos del Financiamiento.</a:t>
          </a:r>
          <a:endParaRPr lang="es-MX" sz="1100"/>
        </a:p>
        <a:p>
          <a:pPr algn="l"/>
          <a:r>
            <a:rPr lang="es-MX" sz="1100"/>
            <a:t>Kd= Tasa activa</a:t>
          </a:r>
          <a:r>
            <a:rPr lang="es-MX" sz="1100" baseline="0"/>
            <a:t> bancaria.</a:t>
          </a:r>
        </a:p>
        <a:p>
          <a:pPr algn="l"/>
          <a:r>
            <a:rPr lang="es-MX" sz="1100" baseline="0"/>
            <a:t>t= Tasa fiscal.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133350</xdr:colOff>
      <xdr:row>64</xdr:row>
      <xdr:rowOff>38100</xdr:rowOff>
    </xdr:from>
    <xdr:to>
      <xdr:col>4</xdr:col>
      <xdr:colOff>704850</xdr:colOff>
      <xdr:row>66</xdr:row>
      <xdr:rowOff>123825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5050" y="10725150"/>
          <a:ext cx="571500" cy="409575"/>
        </a:xfrm>
        <a:prstGeom prst="rightArrow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38100</xdr:colOff>
      <xdr:row>64</xdr:row>
      <xdr:rowOff>1</xdr:rowOff>
    </xdr:from>
    <xdr:to>
      <xdr:col>7</xdr:col>
      <xdr:colOff>190499</xdr:colOff>
      <xdr:row>67</xdr:row>
      <xdr:rowOff>66675</xdr:rowOff>
    </xdr:to>
    <xdr:sp macro="" textlink="">
      <xdr:nvSpPr>
        <xdr:cNvPr id="10" name="Rectángulo redonde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71800" y="10687051"/>
          <a:ext cx="1676399" cy="552449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ESTRUCTURA</a:t>
          </a:r>
          <a:r>
            <a:rPr lang="es-MX" sz="1100" b="1" baseline="0"/>
            <a:t> DEL FINANCIAMIENTO</a:t>
          </a:r>
          <a:endParaRPr lang="es-MX" sz="1100" b="1"/>
        </a:p>
      </xdr:txBody>
    </xdr:sp>
    <xdr:clientData/>
  </xdr:twoCellAnchor>
  <xdr:twoCellAnchor>
    <xdr:from>
      <xdr:col>0</xdr:col>
      <xdr:colOff>171449</xdr:colOff>
      <xdr:row>67</xdr:row>
      <xdr:rowOff>142875</xdr:rowOff>
    </xdr:from>
    <xdr:to>
      <xdr:col>14</xdr:col>
      <xdr:colOff>66675</xdr:colOff>
      <xdr:row>70</xdr:row>
      <xdr:rowOff>19050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1449" y="11315700"/>
          <a:ext cx="7305676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 b="1"/>
            <a:t>Ka=</a:t>
          </a:r>
          <a:r>
            <a:rPr lang="es-MX" sz="1400" b="1" baseline="0"/>
            <a:t> ( %Deuda largo plazo x Costo deuda largo plazo) + ( %Capital propio x Costo capital propio ) </a:t>
          </a:r>
          <a:endParaRPr lang="es-MX" sz="1400" b="1"/>
        </a:p>
      </xdr:txBody>
    </xdr:sp>
    <xdr:clientData/>
  </xdr:twoCellAnchor>
  <xdr:twoCellAnchor>
    <xdr:from>
      <xdr:col>3</xdr:col>
      <xdr:colOff>104775</xdr:colOff>
      <xdr:row>70</xdr:row>
      <xdr:rowOff>257175</xdr:rowOff>
    </xdr:from>
    <xdr:to>
      <xdr:col>3</xdr:col>
      <xdr:colOff>676275</xdr:colOff>
      <xdr:row>72</xdr:row>
      <xdr:rowOff>85725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704975" y="11820525"/>
          <a:ext cx="466725" cy="323850"/>
        </a:xfrm>
        <a:prstGeom prst="rightArrow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114299</xdr:colOff>
      <xdr:row>70</xdr:row>
      <xdr:rowOff>142875</xdr:rowOff>
    </xdr:from>
    <xdr:to>
      <xdr:col>7</xdr:col>
      <xdr:colOff>657224</xdr:colOff>
      <xdr:row>73</xdr:row>
      <xdr:rowOff>85725</xdr:rowOff>
    </xdr:to>
    <xdr:sp macro="" textlink="">
      <xdr:nvSpPr>
        <xdr:cNvPr id="13" name="Rectángulo redonde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85999" y="11801475"/>
          <a:ext cx="2362200" cy="50482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TASA</a:t>
          </a:r>
          <a:r>
            <a:rPr lang="es-MX" sz="1100" b="1" baseline="0"/>
            <a:t> QUE LOS INVERSIONISTAS ESPERAN RECIBIR</a:t>
          </a:r>
          <a:endParaRPr lang="es-MX" sz="1100" b="1"/>
        </a:p>
      </xdr:txBody>
    </xdr:sp>
    <xdr:clientData/>
  </xdr:twoCellAnchor>
  <xdr:twoCellAnchor>
    <xdr:from>
      <xdr:col>8</xdr:col>
      <xdr:colOff>85724</xdr:colOff>
      <xdr:row>71</xdr:row>
      <xdr:rowOff>47625</xdr:rowOff>
    </xdr:from>
    <xdr:to>
      <xdr:col>14</xdr:col>
      <xdr:colOff>66675</xdr:colOff>
      <xdr:row>73</xdr:row>
      <xdr:rowOff>9525</xdr:rowOff>
    </xdr:to>
    <xdr:sp macro="" textlink="">
      <xdr:nvSpPr>
        <xdr:cNvPr id="14" name="Rectángulo redonde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33924" y="11868150"/>
          <a:ext cx="2743201" cy="361950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419" sz="1100"/>
            <a:t>WACC (</a:t>
          </a:r>
          <a:r>
            <a:rPr lang="es-419" sz="1100" baseline="0"/>
            <a:t> Weighted Average Cost of Capital )</a:t>
          </a:r>
          <a:endParaRPr lang="es-419" sz="1100"/>
        </a:p>
      </xdr:txBody>
    </xdr:sp>
    <xdr:clientData/>
  </xdr:twoCellAnchor>
  <xdr:twoCellAnchor>
    <xdr:from>
      <xdr:col>9</xdr:col>
      <xdr:colOff>200024</xdr:colOff>
      <xdr:row>35</xdr:row>
      <xdr:rowOff>66675</xdr:rowOff>
    </xdr:from>
    <xdr:to>
      <xdr:col>10</xdr:col>
      <xdr:colOff>523874</xdr:colOff>
      <xdr:row>38</xdr:row>
      <xdr:rowOff>142875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00624" y="6124575"/>
          <a:ext cx="885825" cy="5143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419" sz="1600" b="1"/>
            <a:t>TREMA</a:t>
          </a:r>
        </a:p>
      </xdr:txBody>
    </xdr:sp>
    <xdr:clientData/>
  </xdr:twoCellAnchor>
  <xdr:twoCellAnchor editAs="oneCell">
    <xdr:from>
      <xdr:col>4</xdr:col>
      <xdr:colOff>733425</xdr:colOff>
      <xdr:row>20</xdr:row>
      <xdr:rowOff>142875</xdr:rowOff>
    </xdr:from>
    <xdr:to>
      <xdr:col>17</xdr:col>
      <xdr:colOff>342118</xdr:colOff>
      <xdr:row>28</xdr:row>
      <xdr:rowOff>9407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4171950"/>
          <a:ext cx="6257143" cy="9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81.244.131/Avaluos/Dunia%20Nelly/Especialidad/VALUACION%20DE%20CONSTRUCCIONES/Avaluos%20Tarea/aval&#250;o%20comerci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CHUY/Mis%20documentos/EXCEL/AVALUOS/SERFIN/SERFIN98/OCTUBR98/79PedregalLindaVis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luo"/>
      <sheetName val="CUS"/>
      <sheetName val="Factores"/>
    </sheetNames>
    <sheetDataSet>
      <sheetData sheetId="0">
        <row r="12">
          <cell r="L12" t="str">
            <v>Efrain Romero Jasso</v>
          </cell>
        </row>
        <row r="16">
          <cell r="L16" t="str">
            <v>SRES.GARZA.VALUADORES,S.A.DE.C.V.</v>
          </cell>
        </row>
        <row r="18">
          <cell r="L18" t="str">
            <v>Octubre 25, 2005</v>
          </cell>
        </row>
        <row r="24">
          <cell r="L24" t="str">
            <v xml:space="preserve"> Bugambilias N° 300 esq. Alcatraces, Col. Los Girasoles,  Escobedo, N.L.</v>
          </cell>
        </row>
        <row r="25">
          <cell r="Z25">
            <v>66056</v>
          </cell>
        </row>
        <row r="408">
          <cell r="N408">
            <v>506700</v>
          </cell>
        </row>
        <row r="410">
          <cell r="N410">
            <v>423300</v>
          </cell>
        </row>
        <row r="412">
          <cell r="N412">
            <v>477100</v>
          </cell>
        </row>
        <row r="422">
          <cell r="Q422">
            <v>460000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I-Espec"/>
      <sheetName val="C-Previas"/>
      <sheetName val="Físico"/>
      <sheetName val="Capit."/>
      <sheetName val="Merc-1"/>
      <sheetName val="Merc-2"/>
      <sheetName val="Concl"/>
      <sheetName val="colind-anexo"/>
      <sheetName val="Rep-Fotog"/>
      <sheetName val="PORTADA"/>
      <sheetName val="Dictamen"/>
      <sheetName val="Hoja14"/>
      <sheetName val="Hoja15"/>
      <sheetName val="Hoja16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nxico.org.mx/tipcamb/main.do?page=tas&amp;idioma=sp" TargetMode="External"/><Relationship Id="rId2" Type="http://schemas.openxmlformats.org/officeDocument/2006/relationships/hyperlink" Target="https://www.inflation.eu/es/tasas-de-inflacion/mexico/inflacion-historica/ipc-inflacion-mexico.aspx" TargetMode="External"/><Relationship Id="rId1" Type="http://schemas.openxmlformats.org/officeDocument/2006/relationships/hyperlink" Target="http://www.tegra.com.mx/es/informacion-fiscal/indicadores-fiscales/cetes/562-cete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Q81"/>
  <sheetViews>
    <sheetView showGridLines="0" tabSelected="1" topLeftCell="D1" zoomScale="179" workbookViewId="0">
      <selection activeCell="C25" sqref="C25"/>
    </sheetView>
  </sheetViews>
  <sheetFormatPr baseColWidth="10" defaultRowHeight="13" x14ac:dyDescent="0.15"/>
  <cols>
    <col min="1" max="1" width="3.5" customWidth="1"/>
    <col min="3" max="3" width="9.1640625" customWidth="1"/>
    <col min="4" max="4" width="8.5" customWidth="1"/>
    <col min="8" max="8" width="2.83203125" customWidth="1"/>
    <col min="9" max="9" width="2.33203125" customWidth="1"/>
    <col min="10" max="10" width="8.5" customWidth="1"/>
    <col min="11" max="11" width="10" customWidth="1"/>
    <col min="12" max="12" width="2.5" customWidth="1"/>
    <col min="13" max="13" width="9.1640625" customWidth="1"/>
    <col min="14" max="14" width="9" customWidth="1"/>
    <col min="15" max="15" width="2" customWidth="1"/>
    <col min="16" max="16" width="8.6640625" customWidth="1"/>
    <col min="17" max="17" width="10.5" bestFit="1" customWidth="1"/>
  </cols>
  <sheetData>
    <row r="1" spans="1:17" ht="14" x14ac:dyDescent="0.2">
      <c r="Q1" s="1"/>
    </row>
    <row r="4" spans="1:17" x14ac:dyDescent="0.15">
      <c r="J4" s="37" t="s">
        <v>44</v>
      </c>
      <c r="K4" s="36"/>
    </row>
    <row r="5" spans="1:17" ht="15" x14ac:dyDescent="0.2">
      <c r="A5" s="2" t="s">
        <v>0</v>
      </c>
      <c r="J5" s="43" t="s">
        <v>45</v>
      </c>
      <c r="K5" s="43"/>
    </row>
    <row r="6" spans="1:17" ht="15" x14ac:dyDescent="0.2">
      <c r="A6" t="s">
        <v>1</v>
      </c>
      <c r="B6" t="s">
        <v>2</v>
      </c>
      <c r="F6" s="3">
        <v>0.18</v>
      </c>
      <c r="J6" s="4" t="s">
        <v>3</v>
      </c>
      <c r="K6" s="5" t="s">
        <v>4</v>
      </c>
      <c r="M6" s="34" t="s">
        <v>5</v>
      </c>
      <c r="N6" s="34"/>
      <c r="P6" s="34" t="s">
        <v>6</v>
      </c>
      <c r="Q6" s="34"/>
    </row>
    <row r="7" spans="1:17" x14ac:dyDescent="0.15">
      <c r="A7" t="s">
        <v>7</v>
      </c>
      <c r="B7" s="6" t="s">
        <v>8</v>
      </c>
      <c r="F7" s="7">
        <f>N14</f>
        <v>7.5899999999999995E-2</v>
      </c>
      <c r="J7" s="5">
        <v>2016</v>
      </c>
      <c r="K7" s="3">
        <v>5.6099999999999997E-2</v>
      </c>
      <c r="M7" s="5">
        <v>2017</v>
      </c>
      <c r="N7" s="3">
        <v>6.7699999999999996E-2</v>
      </c>
      <c r="P7" s="5">
        <v>2016</v>
      </c>
      <c r="Q7" s="3">
        <v>4.4699999999999997E-2</v>
      </c>
    </row>
    <row r="8" spans="1:17" x14ac:dyDescent="0.15">
      <c r="A8" t="s">
        <v>9</v>
      </c>
      <c r="B8" t="s">
        <v>10</v>
      </c>
      <c r="F8" s="8">
        <f>K14</f>
        <v>7.8949999999999992E-2</v>
      </c>
      <c r="J8" s="5">
        <v>2017</v>
      </c>
      <c r="K8" s="3">
        <v>7.17E-2</v>
      </c>
      <c r="M8" s="5">
        <v>2018</v>
      </c>
      <c r="N8" s="3">
        <v>4.8300000000000003E-2</v>
      </c>
      <c r="P8" s="5">
        <v>2017</v>
      </c>
      <c r="Q8" s="3">
        <v>7.51E-2</v>
      </c>
    </row>
    <row r="9" spans="1:17" x14ac:dyDescent="0.15">
      <c r="A9" t="s">
        <v>11</v>
      </c>
      <c r="B9" t="s">
        <v>12</v>
      </c>
      <c r="F9" s="9">
        <f>Q14</f>
        <v>8.0549999999999997E-2</v>
      </c>
      <c r="J9" s="5">
        <v>2018</v>
      </c>
      <c r="K9" s="3">
        <v>8.6199999999999999E-2</v>
      </c>
      <c r="M9" s="5">
        <v>2019</v>
      </c>
      <c r="N9" s="3">
        <v>2.8299999999999999E-2</v>
      </c>
      <c r="P9" s="5">
        <v>2018</v>
      </c>
      <c r="Q9" s="3">
        <v>8.4099999999999994E-2</v>
      </c>
    </row>
    <row r="10" spans="1:17" x14ac:dyDescent="0.15">
      <c r="J10" s="5">
        <v>2019</v>
      </c>
      <c r="K10" s="3">
        <v>7.1199999999999999E-2</v>
      </c>
      <c r="M10" s="5">
        <v>2020</v>
      </c>
      <c r="N10" s="3">
        <v>3.15E-2</v>
      </c>
      <c r="P10" s="5">
        <v>2019</v>
      </c>
      <c r="Q10" s="3">
        <v>7.6999999999999999E-2</v>
      </c>
    </row>
    <row r="11" spans="1:17" x14ac:dyDescent="0.15">
      <c r="B11" t="s">
        <v>13</v>
      </c>
      <c r="J11" s="5">
        <v>2020</v>
      </c>
      <c r="K11" s="3">
        <v>4.2700000000000002E-2</v>
      </c>
      <c r="M11" s="5">
        <v>2021</v>
      </c>
      <c r="N11" s="3">
        <v>7.3599999999999999E-2</v>
      </c>
      <c r="P11" s="5">
        <v>2020</v>
      </c>
      <c r="Q11" s="3">
        <v>4.4842E-2</v>
      </c>
    </row>
    <row r="12" spans="1:17" x14ac:dyDescent="0.15">
      <c r="J12" s="27">
        <v>2021</v>
      </c>
      <c r="K12" s="26">
        <v>4.58E-2</v>
      </c>
      <c r="M12" s="5">
        <v>2022</v>
      </c>
      <c r="N12" s="3">
        <v>7.8200000000000006E-2</v>
      </c>
      <c r="P12" s="5">
        <v>2021</v>
      </c>
      <c r="Q12" s="3">
        <v>5.7149999999999999E-2</v>
      </c>
    </row>
    <row r="13" spans="1:17" ht="15" x14ac:dyDescent="0.2">
      <c r="K13" s="10">
        <f>AVERAGE(K7:K12)</f>
        <v>6.2283333333333336E-2</v>
      </c>
      <c r="N13" s="11">
        <f>AVERAGE(N7:N12)</f>
        <v>5.4600000000000003E-2</v>
      </c>
      <c r="Q13" s="12">
        <f>AVERAGE(Q7:Q12)</f>
        <v>6.3815333333333321E-2</v>
      </c>
    </row>
    <row r="14" spans="1:17" x14ac:dyDescent="0.15">
      <c r="K14" s="28">
        <f>_xlfn.PERCENTILE.INC(K7:K12,0.9)</f>
        <v>7.8949999999999992E-2</v>
      </c>
      <c r="N14" s="28">
        <f>_xlfn.PERCENTILE.INC(N7:N12,0.9)</f>
        <v>7.5899999999999995E-2</v>
      </c>
      <c r="Q14" s="28">
        <f>_xlfn.PERCENTILE.INC(Q7:Q12,0.9)</f>
        <v>8.0549999999999997E-2</v>
      </c>
    </row>
    <row r="16" spans="1:17" x14ac:dyDescent="0.15">
      <c r="B16" t="s">
        <v>14</v>
      </c>
      <c r="F16" s="38" t="s">
        <v>41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x14ac:dyDescent="0.15">
      <c r="J17" s="13"/>
      <c r="K17" s="14"/>
      <c r="M17" s="13"/>
      <c r="N17" s="14"/>
      <c r="P17" s="13"/>
      <c r="Q17" s="14"/>
    </row>
    <row r="18" spans="1:17" x14ac:dyDescent="0.15">
      <c r="F18" s="40" t="s">
        <v>42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15">
      <c r="J19" s="13"/>
      <c r="K19" s="14"/>
      <c r="M19" s="13"/>
      <c r="N19" s="14"/>
      <c r="P19" s="13"/>
      <c r="Q19" s="14"/>
    </row>
    <row r="20" spans="1:17" ht="15" x14ac:dyDescent="0.2">
      <c r="B20" s="15" t="s">
        <v>15</v>
      </c>
      <c r="F20" s="40" t="s">
        <v>43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x14ac:dyDescent="0.15">
      <c r="B21" t="s">
        <v>16</v>
      </c>
    </row>
    <row r="22" spans="1:17" x14ac:dyDescent="0.15">
      <c r="A22" t="s">
        <v>1</v>
      </c>
      <c r="B22" t="s">
        <v>17</v>
      </c>
    </row>
    <row r="23" spans="1:17" x14ac:dyDescent="0.15">
      <c r="A23" t="s">
        <v>7</v>
      </c>
      <c r="B23" t="s">
        <v>18</v>
      </c>
    </row>
    <row r="24" spans="1:17" ht="8.25" customHeight="1" x14ac:dyDescent="0.15"/>
    <row r="25" spans="1:17" x14ac:dyDescent="0.15">
      <c r="A25" t="s">
        <v>1</v>
      </c>
      <c r="B25" t="s">
        <v>19</v>
      </c>
      <c r="C25" s="16">
        <f>F6+F7+(F6*F7)</f>
        <v>0.26956200000000002</v>
      </c>
    </row>
    <row r="26" spans="1:17" ht="6.75" customHeight="1" x14ac:dyDescent="0.15"/>
    <row r="27" spans="1:17" x14ac:dyDescent="0.15">
      <c r="A27" t="s">
        <v>7</v>
      </c>
      <c r="B27" t="s">
        <v>19</v>
      </c>
      <c r="C27" s="16">
        <f>F8+F7+(F8*F7)</f>
        <v>0.16084230499999999</v>
      </c>
    </row>
    <row r="28" spans="1:17" ht="6.75" customHeight="1" x14ac:dyDescent="0.15"/>
    <row r="29" spans="1:17" ht="15" x14ac:dyDescent="0.2">
      <c r="B29" s="15" t="s">
        <v>20</v>
      </c>
    </row>
    <row r="30" spans="1:17" x14ac:dyDescent="0.15">
      <c r="B30" t="s">
        <v>21</v>
      </c>
    </row>
    <row r="31" spans="1:17" ht="8.25" customHeight="1" x14ac:dyDescent="0.2">
      <c r="B31" s="15"/>
    </row>
    <row r="32" spans="1:17" x14ac:dyDescent="0.15">
      <c r="A32" t="s">
        <v>1</v>
      </c>
      <c r="B32" s="16">
        <f>C25</f>
        <v>0.26956200000000002</v>
      </c>
      <c r="C32" s="17">
        <f>B32/B36</f>
        <v>0.62629949763165127</v>
      </c>
      <c r="D32" s="17">
        <f>B32*C32</f>
        <v>0.16882654518058318</v>
      </c>
      <c r="F32" s="17"/>
    </row>
    <row r="33" spans="1:17" ht="6" customHeight="1" x14ac:dyDescent="0.15">
      <c r="B33" s="13"/>
    </row>
    <row r="34" spans="1:17" x14ac:dyDescent="0.15">
      <c r="A34" t="s">
        <v>7</v>
      </c>
      <c r="B34" s="16">
        <f>C27</f>
        <v>0.16084230499999999</v>
      </c>
      <c r="C34" s="17">
        <f>B34/B36</f>
        <v>0.37370050236834867</v>
      </c>
      <c r="D34" s="17">
        <f>B34*C34</f>
        <v>6.0106850180583156E-2</v>
      </c>
    </row>
    <row r="35" spans="1:17" ht="6.75" customHeight="1" x14ac:dyDescent="0.15">
      <c r="B35" s="18"/>
    </row>
    <row r="36" spans="1:17" x14ac:dyDescent="0.15">
      <c r="B36" s="16">
        <f>+B32+B34</f>
        <v>0.43040430500000004</v>
      </c>
    </row>
    <row r="37" spans="1:17" ht="6.75" customHeight="1" x14ac:dyDescent="0.15"/>
    <row r="38" spans="1:17" ht="15" x14ac:dyDescent="0.2">
      <c r="B38" s="19">
        <f>+D32+D34</f>
        <v>0.22893339536116633</v>
      </c>
      <c r="C38" s="35" t="s">
        <v>22</v>
      </c>
      <c r="D38" s="36"/>
    </row>
    <row r="43" spans="1:17" ht="14" x14ac:dyDescent="0.2">
      <c r="Q43" s="20"/>
    </row>
    <row r="44" spans="1:17" x14ac:dyDescent="0.15">
      <c r="B44" s="17"/>
    </row>
    <row r="45" spans="1:17" ht="15" x14ac:dyDescent="0.2">
      <c r="B45" s="15" t="s">
        <v>23</v>
      </c>
    </row>
    <row r="46" spans="1:17" x14ac:dyDescent="0.15">
      <c r="B46" t="s">
        <v>24</v>
      </c>
    </row>
    <row r="47" spans="1:17" x14ac:dyDescent="0.15">
      <c r="A47" t="s">
        <v>1</v>
      </c>
      <c r="B47" t="s">
        <v>25</v>
      </c>
    </row>
    <row r="48" spans="1:17" x14ac:dyDescent="0.15">
      <c r="A48" t="s">
        <v>7</v>
      </c>
      <c r="B48" t="s">
        <v>26</v>
      </c>
      <c r="C48" s="3">
        <v>0.2414</v>
      </c>
      <c r="D48" s="21" t="s">
        <v>27</v>
      </c>
    </row>
    <row r="52" spans="2:3" x14ac:dyDescent="0.15">
      <c r="B52" t="s">
        <v>14</v>
      </c>
    </row>
    <row r="60" spans="2:3" ht="19" x14ac:dyDescent="0.25">
      <c r="B60" s="22" t="s">
        <v>28</v>
      </c>
      <c r="C60" s="23">
        <f>F9*(1-C48)</f>
        <v>6.110522999999999E-2</v>
      </c>
    </row>
    <row r="61" spans="2:3" ht="7.5" customHeight="1" x14ac:dyDescent="0.15"/>
    <row r="62" spans="2:3" ht="15" x14ac:dyDescent="0.2">
      <c r="B62" s="15" t="s">
        <v>29</v>
      </c>
    </row>
    <row r="63" spans="2:3" x14ac:dyDescent="0.15">
      <c r="B63" t="s">
        <v>30</v>
      </c>
    </row>
    <row r="64" spans="2:3" ht="6" customHeight="1" x14ac:dyDescent="0.15"/>
    <row r="65" spans="1:17" x14ac:dyDescent="0.15">
      <c r="A65" t="s">
        <v>1</v>
      </c>
      <c r="B65" t="s">
        <v>31</v>
      </c>
      <c r="D65" s="3">
        <v>0.75</v>
      </c>
    </row>
    <row r="67" spans="1:17" x14ac:dyDescent="0.15">
      <c r="A67" t="s">
        <v>7</v>
      </c>
      <c r="B67" t="s">
        <v>32</v>
      </c>
      <c r="D67" s="3">
        <v>0.25</v>
      </c>
    </row>
    <row r="72" spans="1:17" ht="19" x14ac:dyDescent="0.25">
      <c r="B72" s="22" t="s">
        <v>33</v>
      </c>
      <c r="C72" s="24">
        <f>(D65*C60)+(D67*B38)</f>
        <v>0.10306227134029158</v>
      </c>
    </row>
    <row r="74" spans="1:17" x14ac:dyDescent="0.15">
      <c r="B74" t="s">
        <v>34</v>
      </c>
    </row>
    <row r="75" spans="1:17" ht="16" x14ac:dyDescent="0.2">
      <c r="C75" s="25" t="s">
        <v>35</v>
      </c>
      <c r="D75" s="25" t="s">
        <v>36</v>
      </c>
      <c r="E75" s="25" t="s">
        <v>37</v>
      </c>
      <c r="F75" s="37" t="s">
        <v>38</v>
      </c>
      <c r="G75" s="36"/>
    </row>
    <row r="76" spans="1:17" ht="16" x14ac:dyDescent="0.2">
      <c r="C76" s="25" t="s">
        <v>35</v>
      </c>
      <c r="D76" s="25" t="s">
        <v>39</v>
      </c>
      <c r="E76" s="25" t="s">
        <v>37</v>
      </c>
      <c r="F76" s="37" t="s">
        <v>40</v>
      </c>
      <c r="G76" s="36"/>
    </row>
    <row r="77" spans="1:17" ht="7.5" customHeight="1" x14ac:dyDescent="0.15"/>
    <row r="78" spans="1:17" ht="16" x14ac:dyDescent="0.2">
      <c r="C78" s="29"/>
      <c r="D78" s="33"/>
      <c r="E78" s="29"/>
      <c r="F78" s="41"/>
      <c r="G78" s="41"/>
    </row>
    <row r="79" spans="1:17" ht="6.75" customHeight="1" x14ac:dyDescent="0.15"/>
    <row r="80" spans="1:17" ht="16" x14ac:dyDescent="0.2">
      <c r="C80" s="30"/>
      <c r="D80" s="30"/>
      <c r="E80" s="30"/>
      <c r="F80" s="42"/>
      <c r="G80" s="42"/>
      <c r="H80" s="42"/>
      <c r="I80" s="42"/>
      <c r="Q80" s="20"/>
    </row>
    <row r="81" spans="3:9" ht="16" x14ac:dyDescent="0.2">
      <c r="C81" s="31"/>
      <c r="D81" s="32"/>
      <c r="E81" s="29"/>
      <c r="F81" s="41"/>
      <c r="G81" s="41"/>
      <c r="H81" s="41"/>
      <c r="I81" s="41"/>
    </row>
  </sheetData>
  <mergeCells count="13">
    <mergeCell ref="J4:K4"/>
    <mergeCell ref="F78:G78"/>
    <mergeCell ref="F80:I80"/>
    <mergeCell ref="F81:I81"/>
    <mergeCell ref="J5:K5"/>
    <mergeCell ref="M6:N6"/>
    <mergeCell ref="P6:Q6"/>
    <mergeCell ref="C38:D38"/>
    <mergeCell ref="F75:G75"/>
    <mergeCell ref="F76:G76"/>
    <mergeCell ref="F16:Q16"/>
    <mergeCell ref="F18:Q18"/>
    <mergeCell ref="F20:Q20"/>
  </mergeCells>
  <hyperlinks>
    <hyperlink ref="F16" r:id="rId1" xr:uid="{00000000-0004-0000-0000-000000000000}"/>
    <hyperlink ref="F18" r:id="rId2" xr:uid="{00000000-0004-0000-0000-000001000000}"/>
    <hyperlink ref="F20" r:id="rId3" xr:uid="{00000000-0004-0000-0000-000002000000}"/>
  </hyperlinks>
  <pageMargins left="0.31496062992125984" right="0.31496062992125984" top="0.39370078740157483" bottom="0.39370078740157483" header="0.31496062992125984" footer="0.31496062992125984"/>
  <pageSetup scale="95" orientation="landscape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234C4-6768-2846-B7E6-6247CE2D5694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Trema_Wacc</vt:lpstr>
      <vt:lpstr>Hoja1</vt:lpstr>
      <vt:lpstr>Trema_Wacc!Área_de_impresión</vt:lpstr>
      <vt:lpstr>Trema_Wacc!Títulos_a_imprimir</vt:lpstr>
    </vt:vector>
  </TitlesOfParts>
  <Company>Kengs el Supremo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</dc:creator>
  <cp:lastModifiedBy>jalil miguel solis garay</cp:lastModifiedBy>
  <dcterms:created xsi:type="dcterms:W3CDTF">2021-10-03T03:35:46Z</dcterms:created>
  <dcterms:modified xsi:type="dcterms:W3CDTF">2024-09-24T02:23:09Z</dcterms:modified>
</cp:coreProperties>
</file>